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81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G13" i="1" s="1"/>
  <c r="H13" i="1" s="1"/>
  <c r="H12" i="1" s="1"/>
  <c r="N15" i="1"/>
  <c r="M15" i="1"/>
  <c r="L15" i="1"/>
  <c r="H15" i="1"/>
  <c r="G15" i="1"/>
  <c r="H14" i="1"/>
  <c r="M13" i="1"/>
  <c r="L13" i="1"/>
  <c r="I13" i="1"/>
  <c r="N11" i="1"/>
  <c r="M11" i="1"/>
  <c r="L11" i="1"/>
  <c r="H11" i="1"/>
  <c r="G11" i="1"/>
  <c r="H10" i="1"/>
  <c r="N9" i="1"/>
  <c r="M9" i="1"/>
  <c r="L9" i="1"/>
  <c r="H9" i="1"/>
  <c r="G9" i="1"/>
  <c r="N8" i="1"/>
  <c r="M8" i="1"/>
  <c r="L8" i="1"/>
  <c r="H8" i="1"/>
  <c r="H7" i="1" s="1"/>
  <c r="N6" i="1"/>
  <c r="M6" i="1"/>
  <c r="L6" i="1"/>
  <c r="H6" i="1"/>
  <c r="G6" i="1"/>
  <c r="H5" i="1"/>
  <c r="H16" i="1" l="1"/>
</calcChain>
</file>

<file path=xl/sharedStrings.xml><?xml version="1.0" encoding="utf-8"?>
<sst xmlns="http://schemas.openxmlformats.org/spreadsheetml/2006/main" count="40" uniqueCount="36">
  <si>
    <t>工程预算书</t>
  </si>
  <si>
    <t>工程名称：儿科更换公共卫生间木门等几处零星维修工程</t>
  </si>
  <si>
    <t>序号</t>
  </si>
  <si>
    <t>项目编码</t>
  </si>
  <si>
    <t>项目名称及项目特征</t>
  </si>
  <si>
    <t>单位</t>
  </si>
  <si>
    <t>工程量</t>
  </si>
  <si>
    <t>综合单价</t>
  </si>
  <si>
    <t>合价</t>
  </si>
  <si>
    <t>综合单价分析（元）</t>
  </si>
  <si>
    <t>人工费</t>
  </si>
  <si>
    <t>材料费</t>
  </si>
  <si>
    <t>机械费</t>
  </si>
  <si>
    <t>管理费</t>
  </si>
  <si>
    <t>利润</t>
  </si>
  <si>
    <t>增值税</t>
  </si>
  <si>
    <t>一</t>
  </si>
  <si>
    <t>儿科</t>
  </si>
  <si>
    <t xml:space="preserve">更换公共卫生间木门
1.拆除旧门，含清运
2.安装新木门（带百叶窗，含把手门锁等）；规格：202cm*71cm
</t>
  </si>
  <si>
    <t>樘</t>
  </si>
  <si>
    <t>二</t>
  </si>
  <si>
    <t>神经内三科</t>
  </si>
  <si>
    <t>阳台晾衣杆（小窗）
1.长度：0.67m
2.材质：304不锈钢；0.8厚 Φ25不锈钢圆管
3.含装饰盖</t>
  </si>
  <si>
    <t>根</t>
  </si>
  <si>
    <t xml:space="preserve">
阳台晾衣杆（大窗）
1.长度：1.62m
2.材质：304不锈钢；0.8厚 Φ25不锈钢圆管
3.含装饰盖</t>
  </si>
  <si>
    <t>三</t>
  </si>
  <si>
    <t>急诊科</t>
  </si>
  <si>
    <t>急诊大门改造
满足以下功能：
1.把原固定的两个不锈钢玻璃门扇改为可开启的地弹簧门扇；把原可开启门扇固定；含改造所需的所有配件，其中地弹簧品牌要求：相当于GMT（皇冠）、多玛（DORMA）、盖泽（GEZE）、松下（Panasonic）；支持双段调速； 双向开启型；承重范围：130 - 200 kg；
2.将原门顶的风幕机移装到另一个门扇位置，含电路改造，保证风幕机正常使用。</t>
  </si>
  <si>
    <t>项</t>
  </si>
  <si>
    <t>四</t>
  </si>
  <si>
    <t>呼吸与危重症医学三科</t>
  </si>
  <si>
    <t xml:space="preserve">拆装木床、架床
1.木床3张，搬到另一栋楼（因床较大，需拆装）；
2.铁架床4张，搬到另一栋楼（因床较大，需拆装）；
</t>
  </si>
  <si>
    <t>五</t>
  </si>
  <si>
    <t>神经外科</t>
  </si>
  <si>
    <t>15床和53床阳台推拉门维修
1.更换轮子；
2.玻璃重新打胶固定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</si>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</sst>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 "/>
    <numFmt numFmtId="179" formatCode="0.00_);[Red]\(0.00\)"/>
  </numFmts>
  <fonts count="1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8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0" fillId="0" borderId="0" applyBorder="0"/>
  </cellStyleXfs>
  <cellXfs count="3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78" fontId="4" fillId="0" borderId="0" xfId="0" applyNumberFormat="1" applyFont="1" applyFill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"/>
  <sheetViews>
    <sheetView tabSelected="1" topLeftCell="B1" zoomScale="130" zoomScaleNormal="130" workbookViewId="0">
      <pane xSplit="7" ySplit="4" topLeftCell="I11" activePane="bottomRight" state="frozen"/>
      <selection pane="topRight"/>
      <selection pane="bottomLeft"/>
      <selection pane="bottomRight" activeCell="I8" sqref="I8"/>
    </sheetView>
  </sheetViews>
  <sheetFormatPr defaultColWidth="9" defaultRowHeight="13.5"/>
  <cols>
    <col min="1" max="1" width="9" style="2"/>
    <col min="2" max="2" width="4.5" style="2" customWidth="1"/>
    <col min="3" max="3" width="12.125" style="2" customWidth="1"/>
    <col min="4" max="4" width="31.5" style="2" customWidth="1"/>
    <col min="5" max="5" width="4.5" style="2" customWidth="1"/>
    <col min="6" max="6" width="6.375" style="2" customWidth="1"/>
    <col min="7" max="7" width="8.25" style="2" customWidth="1"/>
    <col min="8" max="8" width="11.5" style="3" customWidth="1"/>
    <col min="9" max="10" width="8.125" style="2" customWidth="1"/>
    <col min="11" max="12" width="6.875" style="2" customWidth="1"/>
    <col min="13" max="13" width="7.25" style="2" customWidth="1"/>
    <col min="14" max="14" width="6.875" style="2" customWidth="1"/>
    <col min="15" max="16384" width="9" style="2"/>
  </cols>
  <sheetData>
    <row r="1" spans="2:14" ht="32.1" customHeight="1">
      <c r="B1" s="23" t="s">
        <v>0</v>
      </c>
      <c r="C1" s="23"/>
      <c r="D1" s="23"/>
      <c r="E1" s="23"/>
      <c r="F1" s="23"/>
      <c r="G1" s="23"/>
      <c r="H1" s="24"/>
      <c r="I1" s="23"/>
      <c r="J1" s="23"/>
      <c r="K1" s="23"/>
      <c r="L1" s="23"/>
      <c r="M1" s="23"/>
      <c r="N1" s="23"/>
    </row>
    <row r="2" spans="2:14" ht="27.95" customHeight="1">
      <c r="B2" s="25" t="s">
        <v>1</v>
      </c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5"/>
    </row>
    <row r="3" spans="2:14" ht="24.95" customHeight="1">
      <c r="B3" s="29" t="s">
        <v>2</v>
      </c>
      <c r="C3" s="30" t="s">
        <v>3</v>
      </c>
      <c r="D3" s="29" t="s">
        <v>4</v>
      </c>
      <c r="E3" s="29" t="s">
        <v>5</v>
      </c>
      <c r="F3" s="29" t="s">
        <v>6</v>
      </c>
      <c r="G3" s="30" t="s">
        <v>7</v>
      </c>
      <c r="H3" s="32" t="s">
        <v>8</v>
      </c>
      <c r="I3" s="27" t="s">
        <v>9</v>
      </c>
      <c r="J3" s="27"/>
      <c r="K3" s="27"/>
      <c r="L3" s="27"/>
      <c r="M3" s="27"/>
      <c r="N3" s="28"/>
    </row>
    <row r="4" spans="2:14" ht="27.95" customHeight="1">
      <c r="B4" s="29"/>
      <c r="C4" s="31"/>
      <c r="D4" s="29"/>
      <c r="E4" s="29"/>
      <c r="F4" s="29"/>
      <c r="G4" s="31"/>
      <c r="H4" s="32"/>
      <c r="I4" s="6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</row>
    <row r="5" spans="2:14" ht="47.1" customHeight="1">
      <c r="B5" s="9" t="s">
        <v>16</v>
      </c>
      <c r="C5" s="9"/>
      <c r="D5" s="10" t="s">
        <v>17</v>
      </c>
      <c r="E5" s="9"/>
      <c r="F5" s="9"/>
      <c r="G5" s="11"/>
      <c r="H5" s="12">
        <f>SUM(H6)</f>
        <v>1280.75</v>
      </c>
      <c r="I5" s="11"/>
      <c r="J5" s="11"/>
      <c r="K5" s="11"/>
      <c r="L5" s="11"/>
      <c r="M5" s="11"/>
      <c r="N5" s="11"/>
    </row>
    <row r="6" spans="2:14" ht="68.099999999999994" customHeight="1">
      <c r="B6" s="9">
        <v>1</v>
      </c>
      <c r="C6" s="9"/>
      <c r="D6" s="13" t="s">
        <v>18</v>
      </c>
      <c r="E6" s="14" t="s">
        <v>19</v>
      </c>
      <c r="F6" s="9">
        <v>1</v>
      </c>
      <c r="G6" s="11">
        <f>I6+J6+K6+L6+M6+N6</f>
        <v>1280.75</v>
      </c>
      <c r="H6" s="15">
        <f>G6*F6</f>
        <v>1280.75</v>
      </c>
      <c r="I6" s="11">
        <v>300</v>
      </c>
      <c r="J6" s="11">
        <v>800</v>
      </c>
      <c r="K6" s="11">
        <v>0</v>
      </c>
      <c r="L6" s="11">
        <f>(I6+K6)*15%</f>
        <v>45</v>
      </c>
      <c r="M6" s="11">
        <f>(I6+K6)*10%</f>
        <v>30</v>
      </c>
      <c r="N6" s="11">
        <f>(I6+J6+K6+L6+M6)*9%</f>
        <v>105.75</v>
      </c>
    </row>
    <row r="7" spans="2:14" ht="32.1" customHeight="1">
      <c r="B7" s="7" t="s">
        <v>20</v>
      </c>
      <c r="C7" s="16"/>
      <c r="D7" s="4" t="s">
        <v>21</v>
      </c>
      <c r="E7" s="4"/>
      <c r="F7" s="4"/>
      <c r="G7" s="4"/>
      <c r="H7" s="5">
        <f>H8+H9</f>
        <v>1101.5999999999999</v>
      </c>
      <c r="I7" s="4"/>
      <c r="J7" s="8"/>
      <c r="K7" s="8"/>
      <c r="L7" s="8"/>
      <c r="M7" s="8"/>
      <c r="N7" s="8"/>
    </row>
    <row r="8" spans="2:14" ht="77.099999999999994" customHeight="1">
      <c r="B8" s="7"/>
      <c r="C8" s="16"/>
      <c r="D8" s="17" t="s">
        <v>22</v>
      </c>
      <c r="E8" s="18" t="s">
        <v>23</v>
      </c>
      <c r="F8" s="9">
        <v>12</v>
      </c>
      <c r="G8" s="11">
        <v>70</v>
      </c>
      <c r="H8" s="15">
        <f>G8*F8</f>
        <v>840</v>
      </c>
      <c r="I8" s="11">
        <v>40</v>
      </c>
      <c r="J8" s="11">
        <v>40</v>
      </c>
      <c r="K8" s="11">
        <v>0</v>
      </c>
      <c r="L8" s="11">
        <f>(I8+K8)*15%</f>
        <v>6</v>
      </c>
      <c r="M8" s="11">
        <f>(I8+K8)*10%</f>
        <v>4</v>
      </c>
      <c r="N8" s="11">
        <f>(I8+J8+K8+L8+M8)*9%</f>
        <v>8.1</v>
      </c>
    </row>
    <row r="9" spans="2:14" ht="92.1" customHeight="1">
      <c r="B9" s="9">
        <v>2</v>
      </c>
      <c r="C9" s="9"/>
      <c r="D9" s="13" t="s">
        <v>24</v>
      </c>
      <c r="E9" s="18" t="s">
        <v>23</v>
      </c>
      <c r="F9" s="9">
        <v>2</v>
      </c>
      <c r="G9" s="11">
        <f>I9+J9+K9+L9+M9+N9</f>
        <v>130.80000000000001</v>
      </c>
      <c r="H9" s="15">
        <f>G9*F9</f>
        <v>261.60000000000002</v>
      </c>
      <c r="I9" s="11">
        <v>40</v>
      </c>
      <c r="J9" s="11">
        <v>70</v>
      </c>
      <c r="K9" s="11">
        <v>0</v>
      </c>
      <c r="L9" s="11">
        <f>(I9+K9)*15%</f>
        <v>6</v>
      </c>
      <c r="M9" s="11">
        <f>(I9+K9)*10%</f>
        <v>4</v>
      </c>
      <c r="N9" s="11">
        <f>(I9+J9+K9+L9+M9)*9%</f>
        <v>10.8</v>
      </c>
    </row>
    <row r="10" spans="2:14" s="1" customFormat="1" ht="38.1" customHeight="1">
      <c r="B10" s="10" t="s">
        <v>25</v>
      </c>
      <c r="C10" s="10"/>
      <c r="D10" s="10" t="s">
        <v>26</v>
      </c>
      <c r="E10" s="10"/>
      <c r="F10" s="10"/>
      <c r="G10" s="19"/>
      <c r="H10" s="12">
        <f>SUM(H11)</f>
        <v>3815</v>
      </c>
      <c r="I10" s="19"/>
      <c r="J10" s="19"/>
      <c r="K10" s="19"/>
      <c r="L10" s="19"/>
      <c r="M10" s="19"/>
      <c r="N10" s="19"/>
    </row>
    <row r="11" spans="2:14" ht="150.94999999999999" customHeight="1">
      <c r="B11" s="9">
        <v>3</v>
      </c>
      <c r="C11" s="9"/>
      <c r="D11" s="13" t="s">
        <v>27</v>
      </c>
      <c r="E11" s="9" t="s">
        <v>28</v>
      </c>
      <c r="F11" s="9">
        <v>1</v>
      </c>
      <c r="G11" s="11">
        <f>I11+J11+K11+L11+M11+N11</f>
        <v>3815</v>
      </c>
      <c r="H11" s="15">
        <f>G11*F11</f>
        <v>3815</v>
      </c>
      <c r="I11" s="11">
        <v>1200</v>
      </c>
      <c r="J11" s="11">
        <v>2000</v>
      </c>
      <c r="K11" s="11">
        <v>0</v>
      </c>
      <c r="L11" s="11">
        <f>(I11+K11)*15%</f>
        <v>180</v>
      </c>
      <c r="M11" s="11">
        <f>(I11+K11)*10%</f>
        <v>120</v>
      </c>
      <c r="N11" s="11">
        <f>(I11+J11+K11+L11+M11)*9%</f>
        <v>315</v>
      </c>
    </row>
    <row r="12" spans="2:14" ht="39" customHeight="1">
      <c r="B12" s="9" t="s">
        <v>29</v>
      </c>
      <c r="C12" s="9"/>
      <c r="D12" s="20" t="s">
        <v>30</v>
      </c>
      <c r="E12" s="9"/>
      <c r="F12" s="9"/>
      <c r="G12" s="11"/>
      <c r="H12" s="1">
        <f>SUM(H13:H13)</f>
        <v>1158.75</v>
      </c>
      <c r="I12" s="11"/>
      <c r="J12" s="11"/>
      <c r="K12" s="11"/>
      <c r="L12" s="11"/>
      <c r="M12" s="11"/>
      <c r="N12" s="11"/>
    </row>
    <row r="13" spans="2:14" ht="81.95" customHeight="1">
      <c r="B13" s="9">
        <v>4</v>
      </c>
      <c r="C13" s="9"/>
      <c r="D13" s="13" t="s">
        <v>31</v>
      </c>
      <c r="E13" s="14" t="s">
        <v>28</v>
      </c>
      <c r="F13" s="9">
        <v>1</v>
      </c>
      <c r="G13" s="11">
        <f>I13+J13+K13+L13+M13+N13</f>
        <v>1158.75</v>
      </c>
      <c r="H13" s="15">
        <f>G13*F13</f>
        <v>1158.75</v>
      </c>
      <c r="I13" s="11">
        <f>600*1.5</f>
        <v>900</v>
      </c>
      <c r="J13" s="11">
        <v>0</v>
      </c>
      <c r="K13" s="11">
        <v>0</v>
      </c>
      <c r="L13" s="11">
        <f>(I13+K13)*15%</f>
        <v>135</v>
      </c>
      <c r="M13" s="11">
        <f>(I13+K13)*10%</f>
        <v>90</v>
      </c>
      <c r="N13" s="11">
        <f>(I13+J13+K13+L13+M13)*3%</f>
        <v>33.75</v>
      </c>
    </row>
    <row r="14" spans="2:14" ht="45.95" customHeight="1">
      <c r="B14" s="9" t="s">
        <v>32</v>
      </c>
      <c r="C14" s="9"/>
      <c r="D14" s="20" t="s">
        <v>33</v>
      </c>
      <c r="E14" s="14"/>
      <c r="F14" s="9"/>
      <c r="G14" s="11"/>
      <c r="H14" s="15">
        <f>H15</f>
        <v>430.55</v>
      </c>
      <c r="I14" s="11"/>
      <c r="J14" s="11"/>
      <c r="K14" s="11"/>
      <c r="L14" s="11"/>
      <c r="M14" s="11"/>
      <c r="N14" s="11"/>
    </row>
    <row r="15" spans="2:14" ht="47.1" customHeight="1">
      <c r="B15" s="9"/>
      <c r="C15" s="9"/>
      <c r="D15" s="13" t="s">
        <v>34</v>
      </c>
      <c r="E15" s="14" t="s">
        <v>28</v>
      </c>
      <c r="F15" s="9">
        <v>1</v>
      </c>
      <c r="G15" s="11">
        <f>I15+J15+K15+L15+M15+N15</f>
        <v>430.55</v>
      </c>
      <c r="H15" s="15">
        <f>G15*F15</f>
        <v>430.55</v>
      </c>
      <c r="I15" s="11">
        <v>300</v>
      </c>
      <c r="J15" s="11">
        <v>20</v>
      </c>
      <c r="K15" s="11">
        <v>0</v>
      </c>
      <c r="L15" s="11">
        <f>(I15+K15)*15%</f>
        <v>45</v>
      </c>
      <c r="M15" s="11">
        <f>(I15+K15)*10%</f>
        <v>30</v>
      </c>
      <c r="N15" s="11">
        <f>(I15+J15+K15+L15+M15)*9%</f>
        <v>35.549999999999997</v>
      </c>
    </row>
    <row r="16" spans="2:14" ht="30.95" customHeight="1">
      <c r="B16" s="8" t="s">
        <v>20</v>
      </c>
      <c r="C16" s="8"/>
      <c r="D16" s="8" t="s">
        <v>35</v>
      </c>
      <c r="E16" s="8"/>
      <c r="F16" s="8"/>
      <c r="G16" s="8"/>
      <c r="H16" s="21">
        <f>H5+H7+H10+H12+H14</f>
        <v>7786.6500000000005</v>
      </c>
      <c r="I16" s="22"/>
      <c r="J16" s="22"/>
      <c r="K16" s="11"/>
      <c r="L16" s="11"/>
      <c r="M16" s="11"/>
      <c r="N16" s="11"/>
    </row>
  </sheetData>
  <mergeCells count="10">
    <mergeCell ref="B1:N1"/>
    <mergeCell ref="B2:N2"/>
    <mergeCell ref="I3:N3"/>
    <mergeCell ref="B3:B4"/>
    <mergeCell ref="C3:C4"/>
    <mergeCell ref="D3:D4"/>
    <mergeCell ref="E3:E4"/>
    <mergeCell ref="F3:F4"/>
    <mergeCell ref="G3:G4"/>
    <mergeCell ref="H3:H4"/>
  </mergeCells>
  <phoneticPr fontId="6" type="noConversion"/>
  <printOptions horizontalCentered="1"/>
  <pageMargins left="0.59027777777777801" right="0.59027777777777801" top="0.75138888888888899" bottom="0.75138888888888899" header="0.29861111111111099" footer="0.29861111111111099"/>
  <pageSetup paperSize="9" orientation="landscape" r:id="rId1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2023-05-12T11:15:00Z</dcterms:created>
  <dcterms:modified xsi:type="dcterms:W3CDTF">2026-06-10T09:02:21Z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341A1C487399453A815A48300DAF4458_12</vt:lpwstr>
  </property>
  <property fmtid="{D5CDD505-2E9C-101B-9397-08002B2CF9AE}" pid="4" name="CalculationRule">
    <vt:i4>0</vt:i4>
  </property>
</Properties>
</file>